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5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  <externalReference r:id="rId16"/>
    <externalReference r:id="rId17"/>
  </externalReferences>
  <definedNames>
    <definedName name="_xlnm.Print_Area" localSheetId="10">'з початку року'!$A$1:$P$47</definedName>
  </definedNames>
  <calcPr fullCalcOnLoad="1"/>
</workbook>
</file>

<file path=xl/sharedStrings.xml><?xml version="1.0" encoding="utf-8"?>
<sst xmlns="http://schemas.openxmlformats.org/spreadsheetml/2006/main" count="394" uniqueCount="125">
  <si>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</si>
  <si>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</si>
  <si>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</si>
  <si>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</si>
  <si>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</si>
  <si>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</si>
  <si>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</si>
  <si>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</si>
  <si>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</si>
  <si>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</si>
  <si>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</si>
  <si>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</si>
  <si>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</si>
  <si>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</si>
  <si>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</si>
  <si>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</si>
  <si>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</si>
  <si>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</si>
  <si>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</si>
  <si>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</si>
  <si>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</si>
  <si>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</si>
  <si>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</si>
  <si>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</si>
  <si>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</si>
  <si>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</si>
  <si>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</si>
  <si>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</si>
  <si>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</si>
  <si>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</si>
  <si>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</si>
  <si>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</si>
  <si>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</si>
  <si>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</si>
  <si>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</si>
  <si>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</si>
  <si>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</si>
  <si>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</si>
  <si>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</si>
  <si>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</si>
  <si>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</si>
  <si>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</si>
  <si>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</si>
  <si>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</si>
  <si>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</si>
  <si>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</si>
  <si>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</si>
  <si>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</si>
  <si>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</si>
  <si>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</si>
  <si>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</si>
  <si>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</si>
  <si>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</si>
  <si>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</si>
  <si>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</si>
  <si>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</si>
  <si>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</si>
  <si>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</si>
  <si>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</si>
  <si>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</si>
  <si>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</si>
  <si>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</si>
  <si>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</si>
  <si>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</si>
  <si>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</si>
  <si>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</si>
  <si>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</si>
  <si>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</si>
  <si>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</si>
  <si>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</si>
  <si>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</si>
  <si>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</si>
  <si>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</si>
  <si>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</si>
  <si>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</si>
  <si>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</si>
  <si>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</si>
  <si>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</si>
  <si>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</si>
  <si>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</si>
  <si>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</si>
  <si>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</si>
  <si>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</si>
  <si>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</si>
  <si>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</si>
  <si>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</si>
  <si>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</si>
  <si>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</si>
  <si>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</si>
  <si>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</si>
  <si>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</si>
  <si>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</si>
  <si>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</si>
  <si>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</si>
  <si>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</si>
  <si>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</si>
  <si>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</si>
  <si>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</si>
  <si>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</si>
  <si>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</si>
  <si>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</si>
  <si>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</si>
  <si>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</si>
  <si>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</si>
  <si>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</si>
  <si>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</si>
  <si>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</si>
  <si>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</si>
  <si>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</si>
  <si>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</si>
  <si>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</si>
  <si>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</si>
  <si>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</si>
  <si>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</si>
  <si>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станом на 01.10.2018</t>
  </si>
  <si>
    <r>
      <t xml:space="preserve">станом на 01.10.2018р.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</si>
  <si>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2018 року</t>
  </si>
  <si>
    <t>станом на 02.10.2018</t>
  </si>
  <si>
    <t>Фактичні надходження (жовтень)</t>
  </si>
  <si>
    <t xml:space="preserve">Динаміка надходжень до бюджету розвитку за жовтень 2018 р. </t>
  </si>
  <si>
    <r>
      <t xml:space="preserve">станом на 02.11.2018р.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</si>
  <si>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02</t>
    </r>
    <r>
      <rPr>
        <b/>
        <sz val="12"/>
        <color indexed="10"/>
        <rFont val="Times New Roman"/>
        <family val="1"/>
      </rPr>
      <t>.10.2018р.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</si>
  <si>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02.10.2018</t>
    </r>
    <r>
      <rPr>
        <sz val="10"/>
        <rFont val="Times New Roman"/>
        <family val="1"/>
      </rPr>
      <t xml:space="preserve"> (тис.грн.)</t>
    </r>
  </si>
  <si>
    <t>план на січень-жовтень 2018р.</t>
  </si>
  <si>
    <t>Зміни до   розпису доходів станом на 02.10.2018р.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</si>
</sst>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.05"/>
      <color indexed="8"/>
      <name val="Times New Roman"/>
      <family val="0"/>
    </font>
    <font>
      <sz val="1.7"/>
      <color indexed="8"/>
      <name val="Times New Roman"/>
      <family val="0"/>
    </font>
    <font>
      <sz val="3.05"/>
      <color indexed="8"/>
      <name val="Times New Roman"/>
      <family val="0"/>
    </font>
    <font>
      <sz val="8.05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sz val="10"/>
      <color indexed="12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8.3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56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57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8" xfId="0" applyNumberFormat="1" applyFont="1" applyBorder="1" applyAlignment="1">
      <alignment horizontal="center" vertic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10" fillId="0" borderId="61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5" fillId="0" borderId="47" xfId="0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1" fillId="0" borderId="5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56368511"/>
        <c:axId val="37554552"/>
      </c:lineChart>
      <c:catAx>
        <c:axId val="563685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554552"/>
        <c:crosses val="autoZero"/>
        <c:auto val="0"/>
        <c:lblOffset val="100"/>
        <c:tickLblSkip val="1"/>
        <c:noMultiLvlLbl val="0"/>
      </c:catAx>
      <c:valAx>
        <c:axId val="3755455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36851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жовтень!$O$4:$O$25</c:f>
              <c:numCache/>
            </c:numRef>
          </c:val>
          <c:smooth val="1"/>
        </c:ser>
        <c:marker val="1"/>
        <c:axId val="6653833"/>
        <c:axId val="59884498"/>
      </c:lineChart>
      <c:catAx>
        <c:axId val="665383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884498"/>
        <c:crosses val="autoZero"/>
        <c:auto val="0"/>
        <c:lblOffset val="100"/>
        <c:tickLblSkip val="1"/>
        <c:noMultiLvlLbl val="0"/>
      </c:catAx>
      <c:valAx>
        <c:axId val="59884498"/>
        <c:scaling>
          <c:orientation val="minMax"/>
          <c:max val="1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53833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02.10.2018</a:t>
            </a:r>
          </a:p>
        </c:rich>
      </c:tx>
      <c:layout>
        <c:manualLayout>
          <c:xMode val="factor"/>
          <c:yMode val="factor"/>
          <c:x val="0.066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січень-жовтень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089571"/>
        <c:axId val="18806140"/>
      </c:bar3DChart>
      <c:catAx>
        <c:axId val="2089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806140"/>
        <c:crosses val="autoZero"/>
        <c:auto val="1"/>
        <c:lblOffset val="100"/>
        <c:tickLblSkip val="1"/>
        <c:noMultiLvlLbl val="0"/>
      </c:catAx>
      <c:valAx>
        <c:axId val="18806140"/>
        <c:scaling>
          <c:orientation val="minMax"/>
          <c:max val="8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89571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жовтень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5037533"/>
        <c:axId val="46902342"/>
      </c:bar3DChart>
      <c:catAx>
        <c:axId val="3503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902342"/>
        <c:crosses val="autoZero"/>
        <c:auto val="1"/>
        <c:lblOffset val="100"/>
        <c:tickLblSkip val="1"/>
        <c:noMultiLvlLbl val="0"/>
      </c:catAx>
      <c:valAx>
        <c:axId val="46902342"/>
        <c:scaling>
          <c:orientation val="minMax"/>
          <c:max val="24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037533"/>
        <c:crossesAt val="1"/>
        <c:crossBetween val="between"/>
        <c:dispUnits/>
        <c:majorUnit val="4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2446649"/>
        <c:axId val="22019842"/>
      </c:lineChart>
      <c:catAx>
        <c:axId val="244664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19842"/>
        <c:crosses val="autoZero"/>
        <c:auto val="0"/>
        <c:lblOffset val="100"/>
        <c:tickLblSkip val="1"/>
        <c:noMultiLvlLbl val="0"/>
      </c:catAx>
      <c:valAx>
        <c:axId val="2201984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4664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63960851"/>
        <c:axId val="38776748"/>
      </c:lineChart>
      <c:catAx>
        <c:axId val="6396085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76748"/>
        <c:crosses val="autoZero"/>
        <c:auto val="0"/>
        <c:lblOffset val="100"/>
        <c:tickLblSkip val="1"/>
        <c:noMultiLvlLbl val="0"/>
      </c:catAx>
      <c:valAx>
        <c:axId val="3877674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96085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13446413"/>
        <c:axId val="53908854"/>
      </c:lineChart>
      <c:catAx>
        <c:axId val="1344641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08854"/>
        <c:crosses val="autoZero"/>
        <c:auto val="0"/>
        <c:lblOffset val="100"/>
        <c:tickLblSkip val="1"/>
        <c:noMultiLvlLbl val="0"/>
      </c:catAx>
      <c:valAx>
        <c:axId val="5390885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44641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15417639"/>
        <c:axId val="4541024"/>
      </c:lineChart>
      <c:catAx>
        <c:axId val="1541763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41024"/>
        <c:crosses val="autoZero"/>
        <c:auto val="0"/>
        <c:lblOffset val="100"/>
        <c:tickLblSkip val="1"/>
        <c:noMultiLvlLbl val="0"/>
      </c:catAx>
      <c:valAx>
        <c:axId val="454102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41763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40869217"/>
        <c:axId val="32278634"/>
      </c:lineChart>
      <c:catAx>
        <c:axId val="4086921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278634"/>
        <c:crosses val="autoZero"/>
        <c:auto val="0"/>
        <c:lblOffset val="100"/>
        <c:tickLblSkip val="1"/>
        <c:noMultiLvlLbl val="0"/>
      </c:catAx>
      <c:valAx>
        <c:axId val="3227863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86921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22072251"/>
        <c:axId val="64432532"/>
      </c:lineChart>
      <c:catAx>
        <c:axId val="2207225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432532"/>
        <c:crosses val="autoZero"/>
        <c:auto val="0"/>
        <c:lblOffset val="100"/>
        <c:tickLblSkip val="1"/>
        <c:noMultiLvlLbl val="0"/>
      </c:catAx>
      <c:valAx>
        <c:axId val="6443253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07225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43021877"/>
        <c:axId val="51652574"/>
      </c:lineChart>
      <c:catAx>
        <c:axId val="4302187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52574"/>
        <c:crosses val="autoZero"/>
        <c:auto val="0"/>
        <c:lblOffset val="100"/>
        <c:tickLblSkip val="1"/>
        <c:noMultiLvlLbl val="0"/>
      </c:catAx>
      <c:valAx>
        <c:axId val="5165257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02187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62219983"/>
        <c:axId val="23108936"/>
      </c:lineChart>
      <c:catAx>
        <c:axId val="622199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108936"/>
        <c:crosses val="autoZero"/>
        <c:auto val="0"/>
        <c:lblOffset val="100"/>
        <c:tickLblSkip val="1"/>
        <c:noMultiLvlLbl val="0"/>
      </c:catAx>
      <c:valAx>
        <c:axId val="23108936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219983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жовтень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02.10.2018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145 262,8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1 225 428,1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січень-жовтень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- 141 269,1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січень-жовтень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1 367 670,2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жовтень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- 142 142,1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50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65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66</v>
      </c>
      <c r="S1" s="131"/>
      <c r="T1" s="131"/>
      <c r="U1" s="131"/>
      <c r="V1" s="131"/>
      <c r="W1" s="132"/>
    </row>
    <row r="2" spans="1:23" ht="15" thickBot="1">
      <c r="A2" s="133" t="s">
        <v>70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71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1">
        <v>0</v>
      </c>
      <c r="V4" s="142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43">
        <v>1</v>
      </c>
      <c r="V5" s="144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5">
        <v>0</v>
      </c>
      <c r="V7" s="146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43">
        <v>0</v>
      </c>
      <c r="V8" s="144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43">
        <v>0</v>
      </c>
      <c r="V10" s="144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43">
        <v>0</v>
      </c>
      <c r="V12" s="144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43">
        <v>0</v>
      </c>
      <c r="V14" s="144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43">
        <v>0</v>
      </c>
      <c r="V16" s="144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43">
        <v>0</v>
      </c>
      <c r="V18" s="144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43">
        <v>0</v>
      </c>
      <c r="V19" s="144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43">
        <v>0</v>
      </c>
      <c r="V21" s="144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43">
        <v>0</v>
      </c>
      <c r="V22" s="144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55">
        <v>0</v>
      </c>
      <c r="V23" s="156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57">
        <f>SUM(U4:U23)</f>
        <v>1</v>
      </c>
      <c r="V24" s="158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43132</v>
      </c>
      <c r="S29" s="161">
        <f>14560.55/1000</f>
        <v>14.56055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43132</v>
      </c>
      <c r="S39" s="149">
        <f>4362046.31/1000</f>
        <v>4362.04631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X48"/>
  <sheetViews>
    <sheetView zoomScalePageLayoutView="0" workbookViewId="0" topLeftCell="A1">
      <pane xSplit="1" ySplit="3" topLeftCell="G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116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119</v>
      </c>
      <c r="S1" s="131"/>
      <c r="T1" s="131"/>
      <c r="U1" s="131"/>
      <c r="V1" s="131"/>
      <c r="W1" s="131"/>
      <c r="X1" s="132"/>
    </row>
    <row r="2" spans="1:24" ht="15" thickBot="1">
      <c r="A2" s="133" t="s">
        <v>117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120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118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43374</v>
      </c>
      <c r="B4" s="65">
        <v>953.9</v>
      </c>
      <c r="C4" s="79">
        <v>176.2</v>
      </c>
      <c r="D4" s="106">
        <v>176.2</v>
      </c>
      <c r="E4" s="106">
        <f aca="true" t="shared" si="0" ref="E4:E25">C4-D4</f>
        <v>0</v>
      </c>
      <c r="F4" s="65">
        <v>86</v>
      </c>
      <c r="G4" s="65">
        <v>198.5</v>
      </c>
      <c r="H4" s="67">
        <v>788.2</v>
      </c>
      <c r="I4" s="65">
        <v>44.3</v>
      </c>
      <c r="J4" s="78">
        <v>17.2</v>
      </c>
      <c r="K4" s="78">
        <v>0</v>
      </c>
      <c r="L4" s="65">
        <v>1694.3</v>
      </c>
      <c r="M4" s="65">
        <f aca="true" t="shared" si="1" ref="M4:M25">N4-B4-C4-F4-G4-H4-I4-J4-K4-L4</f>
        <v>35.09999999999991</v>
      </c>
      <c r="N4" s="65">
        <v>3993.7</v>
      </c>
      <c r="O4" s="65">
        <v>4000</v>
      </c>
      <c r="P4" s="3">
        <f aca="true" t="shared" si="2" ref="P4:P25">N4/O4</f>
        <v>0.998425</v>
      </c>
      <c r="Q4" s="2">
        <f>AVERAGE(N4:N25)</f>
        <v>3993.7</v>
      </c>
      <c r="R4" s="94"/>
      <c r="S4" s="95"/>
      <c r="T4" s="96"/>
      <c r="U4" s="141"/>
      <c r="V4" s="142"/>
      <c r="W4" s="121"/>
      <c r="X4" s="97">
        <f>R4+S4+U4+T4+V4+W4</f>
        <v>0</v>
      </c>
    </row>
    <row r="5" spans="1:24" ht="12.75">
      <c r="A5" s="10">
        <v>43375</v>
      </c>
      <c r="B5" s="65"/>
      <c r="C5" s="79"/>
      <c r="D5" s="106"/>
      <c r="E5" s="106">
        <f t="shared" si="0"/>
        <v>0</v>
      </c>
      <c r="F5" s="65"/>
      <c r="G5" s="65"/>
      <c r="H5" s="65"/>
      <c r="I5" s="78"/>
      <c r="J5" s="78"/>
      <c r="K5" s="78"/>
      <c r="L5" s="65"/>
      <c r="M5" s="65">
        <f t="shared" si="1"/>
        <v>0</v>
      </c>
      <c r="N5" s="65"/>
      <c r="O5" s="65">
        <v>3100</v>
      </c>
      <c r="P5" s="3">
        <f t="shared" si="2"/>
        <v>0</v>
      </c>
      <c r="Q5" s="2">
        <v>3993.7</v>
      </c>
      <c r="R5" s="69"/>
      <c r="S5" s="65"/>
      <c r="T5" s="70"/>
      <c r="U5" s="143"/>
      <c r="V5" s="144"/>
      <c r="W5" s="122"/>
      <c r="X5" s="68">
        <f>R5+S5+U5+T5+V5+W5</f>
        <v>0</v>
      </c>
    </row>
    <row r="6" spans="1:24" ht="12.75">
      <c r="A6" s="10">
        <v>43376</v>
      </c>
      <c r="B6" s="65"/>
      <c r="C6" s="79"/>
      <c r="D6" s="106"/>
      <c r="E6" s="106">
        <f t="shared" si="0"/>
        <v>0</v>
      </c>
      <c r="F6" s="72"/>
      <c r="G6" s="65"/>
      <c r="H6" s="80"/>
      <c r="I6" s="78"/>
      <c r="J6" s="78"/>
      <c r="K6" s="78"/>
      <c r="L6" s="78"/>
      <c r="M6" s="65">
        <f t="shared" si="1"/>
        <v>0</v>
      </c>
      <c r="N6" s="65"/>
      <c r="O6" s="65">
        <v>5200</v>
      </c>
      <c r="P6" s="3">
        <f t="shared" si="2"/>
        <v>0</v>
      </c>
      <c r="Q6" s="2">
        <v>3993.7</v>
      </c>
      <c r="R6" s="69"/>
      <c r="S6" s="65"/>
      <c r="T6" s="70"/>
      <c r="U6" s="143"/>
      <c r="V6" s="144"/>
      <c r="W6" s="122"/>
      <c r="X6" s="68">
        <f aca="true" t="shared" si="3" ref="X6:X25">R6+S6+U6+T6+V6+W6</f>
        <v>0</v>
      </c>
    </row>
    <row r="7" spans="1:24" ht="12.75">
      <c r="A7" s="10">
        <v>43377</v>
      </c>
      <c r="B7" s="77"/>
      <c r="C7" s="79"/>
      <c r="D7" s="106"/>
      <c r="E7" s="106">
        <f t="shared" si="0"/>
        <v>0</v>
      </c>
      <c r="F7" s="65"/>
      <c r="G7" s="65"/>
      <c r="H7" s="79"/>
      <c r="I7" s="78"/>
      <c r="J7" s="78"/>
      <c r="K7" s="78"/>
      <c r="L7" s="78"/>
      <c r="M7" s="65">
        <f t="shared" si="1"/>
        <v>0</v>
      </c>
      <c r="N7" s="65"/>
      <c r="O7" s="65">
        <v>7800</v>
      </c>
      <c r="P7" s="3">
        <f t="shared" si="2"/>
        <v>0</v>
      </c>
      <c r="Q7" s="2">
        <v>3993.7</v>
      </c>
      <c r="R7" s="71"/>
      <c r="S7" s="72"/>
      <c r="T7" s="73"/>
      <c r="U7" s="145"/>
      <c r="V7" s="146"/>
      <c r="W7" s="123"/>
      <c r="X7" s="68">
        <f t="shared" si="3"/>
        <v>0</v>
      </c>
    </row>
    <row r="8" spans="1:24" ht="12.75">
      <c r="A8" s="10">
        <v>43378</v>
      </c>
      <c r="B8" s="65"/>
      <c r="C8" s="70"/>
      <c r="D8" s="106"/>
      <c r="E8" s="106">
        <f t="shared" si="0"/>
        <v>0</v>
      </c>
      <c r="F8" s="78"/>
      <c r="G8" s="78"/>
      <c r="H8" s="65"/>
      <c r="I8" s="78"/>
      <c r="J8" s="78"/>
      <c r="K8" s="78"/>
      <c r="L8" s="78"/>
      <c r="M8" s="65">
        <f t="shared" si="1"/>
        <v>0</v>
      </c>
      <c r="N8" s="65"/>
      <c r="O8" s="65">
        <v>8500</v>
      </c>
      <c r="P8" s="3">
        <f t="shared" si="2"/>
        <v>0</v>
      </c>
      <c r="Q8" s="2">
        <v>3993.7</v>
      </c>
      <c r="R8" s="112"/>
      <c r="S8" s="113"/>
      <c r="T8" s="104"/>
      <c r="U8" s="166"/>
      <c r="V8" s="167"/>
      <c r="W8" s="124"/>
      <c r="X8" s="68">
        <f t="shared" si="3"/>
        <v>0</v>
      </c>
    </row>
    <row r="9" spans="1:24" ht="12.75">
      <c r="A9" s="10">
        <v>43381</v>
      </c>
      <c r="B9" s="65"/>
      <c r="C9" s="70"/>
      <c r="D9" s="106"/>
      <c r="E9" s="106">
        <f t="shared" si="0"/>
        <v>0</v>
      </c>
      <c r="F9" s="78"/>
      <c r="G9" s="82"/>
      <c r="H9" s="65"/>
      <c r="I9" s="78"/>
      <c r="J9" s="78"/>
      <c r="K9" s="78"/>
      <c r="L9" s="78"/>
      <c r="M9" s="65">
        <f t="shared" si="1"/>
        <v>0</v>
      </c>
      <c r="N9" s="65"/>
      <c r="O9" s="65">
        <v>3500</v>
      </c>
      <c r="P9" s="3">
        <f t="shared" si="2"/>
        <v>0</v>
      </c>
      <c r="Q9" s="2">
        <v>3993.7</v>
      </c>
      <c r="R9" s="115"/>
      <c r="S9" s="72"/>
      <c r="T9" s="65"/>
      <c r="U9" s="168"/>
      <c r="V9" s="168"/>
      <c r="W9" s="118"/>
      <c r="X9" s="68">
        <f t="shared" si="3"/>
        <v>0</v>
      </c>
    </row>
    <row r="10" spans="1:24" ht="12.75">
      <c r="A10" s="10">
        <v>43382</v>
      </c>
      <c r="B10" s="65"/>
      <c r="C10" s="70"/>
      <c r="D10" s="106"/>
      <c r="E10" s="106">
        <f t="shared" si="0"/>
        <v>0</v>
      </c>
      <c r="F10" s="78"/>
      <c r="G10" s="78"/>
      <c r="H10" s="65"/>
      <c r="I10" s="78"/>
      <c r="J10" s="78"/>
      <c r="K10" s="78"/>
      <c r="L10" s="78"/>
      <c r="M10" s="65">
        <f t="shared" si="1"/>
        <v>0</v>
      </c>
      <c r="N10" s="65"/>
      <c r="O10" s="72">
        <v>2900</v>
      </c>
      <c r="P10" s="3">
        <f t="shared" si="2"/>
        <v>0</v>
      </c>
      <c r="Q10" s="2">
        <v>3993.7</v>
      </c>
      <c r="R10" s="71"/>
      <c r="S10" s="72"/>
      <c r="T10" s="70"/>
      <c r="U10" s="143"/>
      <c r="V10" s="144"/>
      <c r="W10" s="122"/>
      <c r="X10" s="68">
        <f t="shared" si="3"/>
        <v>0</v>
      </c>
    </row>
    <row r="11" spans="1:24" ht="12.75">
      <c r="A11" s="10">
        <v>43383</v>
      </c>
      <c r="B11" s="65"/>
      <c r="C11" s="70"/>
      <c r="D11" s="106"/>
      <c r="E11" s="106">
        <f t="shared" si="0"/>
        <v>0</v>
      </c>
      <c r="F11" s="78"/>
      <c r="G11" s="78"/>
      <c r="H11" s="65"/>
      <c r="I11" s="78"/>
      <c r="J11" s="78"/>
      <c r="K11" s="78"/>
      <c r="L11" s="78"/>
      <c r="M11" s="65">
        <f t="shared" si="1"/>
        <v>0</v>
      </c>
      <c r="N11" s="65"/>
      <c r="O11" s="65">
        <v>3500</v>
      </c>
      <c r="P11" s="3">
        <f t="shared" si="2"/>
        <v>0</v>
      </c>
      <c r="Q11" s="2">
        <v>3993.7</v>
      </c>
      <c r="R11" s="69"/>
      <c r="S11" s="65"/>
      <c r="T11" s="70"/>
      <c r="U11" s="143"/>
      <c r="V11" s="144"/>
      <c r="W11" s="122"/>
      <c r="X11" s="68">
        <f t="shared" si="3"/>
        <v>0</v>
      </c>
    </row>
    <row r="12" spans="1:24" ht="12.75">
      <c r="A12" s="10">
        <v>43384</v>
      </c>
      <c r="B12" s="77"/>
      <c r="C12" s="70"/>
      <c r="D12" s="106"/>
      <c r="E12" s="106">
        <f t="shared" si="0"/>
        <v>0</v>
      </c>
      <c r="F12" s="78"/>
      <c r="G12" s="78"/>
      <c r="H12" s="65"/>
      <c r="I12" s="78"/>
      <c r="J12" s="78"/>
      <c r="K12" s="78"/>
      <c r="L12" s="78"/>
      <c r="M12" s="65">
        <f t="shared" si="1"/>
        <v>0</v>
      </c>
      <c r="N12" s="65"/>
      <c r="O12" s="65">
        <v>5100</v>
      </c>
      <c r="P12" s="3">
        <f t="shared" si="2"/>
        <v>0</v>
      </c>
      <c r="Q12" s="2">
        <v>3993.7</v>
      </c>
      <c r="R12" s="69"/>
      <c r="S12" s="65"/>
      <c r="T12" s="70"/>
      <c r="U12" s="143"/>
      <c r="V12" s="144"/>
      <c r="W12" s="122"/>
      <c r="X12" s="68">
        <f t="shared" si="3"/>
        <v>0</v>
      </c>
    </row>
    <row r="13" spans="1:24" ht="12.75">
      <c r="A13" s="10">
        <v>43385</v>
      </c>
      <c r="B13" s="65"/>
      <c r="C13" s="70"/>
      <c r="D13" s="106"/>
      <c r="E13" s="106">
        <f t="shared" si="0"/>
        <v>0</v>
      </c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12600</v>
      </c>
      <c r="P13" s="3">
        <f t="shared" si="2"/>
        <v>0</v>
      </c>
      <c r="Q13" s="2">
        <v>3993.7</v>
      </c>
      <c r="R13" s="69"/>
      <c r="S13" s="65"/>
      <c r="T13" s="70"/>
      <c r="U13" s="143"/>
      <c r="V13" s="144"/>
      <c r="W13" s="122"/>
      <c r="X13" s="68">
        <f t="shared" si="3"/>
        <v>0</v>
      </c>
    </row>
    <row r="14" spans="1:24" ht="12.75">
      <c r="A14" s="10">
        <v>43389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4200</v>
      </c>
      <c r="P14" s="3">
        <f t="shared" si="2"/>
        <v>0</v>
      </c>
      <c r="Q14" s="2">
        <v>3993.7</v>
      </c>
      <c r="R14" s="69"/>
      <c r="S14" s="65"/>
      <c r="T14" s="74"/>
      <c r="U14" s="143"/>
      <c r="V14" s="144"/>
      <c r="W14" s="122"/>
      <c r="X14" s="68">
        <f t="shared" si="3"/>
        <v>0</v>
      </c>
    </row>
    <row r="15" spans="1:24" ht="12.75">
      <c r="A15" s="10">
        <v>43390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3000</v>
      </c>
      <c r="P15" s="3">
        <f>N15/O15</f>
        <v>0</v>
      </c>
      <c r="Q15" s="2">
        <v>3993.7</v>
      </c>
      <c r="R15" s="69"/>
      <c r="S15" s="65"/>
      <c r="T15" s="74"/>
      <c r="U15" s="143"/>
      <c r="V15" s="144"/>
      <c r="W15" s="122"/>
      <c r="X15" s="68">
        <f t="shared" si="3"/>
        <v>0</v>
      </c>
    </row>
    <row r="16" spans="1:24" ht="12.75">
      <c r="A16" s="10">
        <v>43391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3993.7</v>
      </c>
      <c r="R16" s="69"/>
      <c r="S16" s="65"/>
      <c r="T16" s="74"/>
      <c r="U16" s="143"/>
      <c r="V16" s="144"/>
      <c r="W16" s="122"/>
      <c r="X16" s="68">
        <f t="shared" si="3"/>
        <v>0</v>
      </c>
    </row>
    <row r="17" spans="1:24" ht="12.75">
      <c r="A17" s="10">
        <v>43392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8500</v>
      </c>
      <c r="P17" s="3">
        <f t="shared" si="2"/>
        <v>0</v>
      </c>
      <c r="Q17" s="2">
        <v>3993.7</v>
      </c>
      <c r="R17" s="69"/>
      <c r="S17" s="65"/>
      <c r="T17" s="74"/>
      <c r="U17" s="143"/>
      <c r="V17" s="144"/>
      <c r="W17" s="122"/>
      <c r="X17" s="68">
        <f t="shared" si="3"/>
        <v>0</v>
      </c>
    </row>
    <row r="18" spans="1:24" ht="12.75">
      <c r="A18" s="10">
        <v>43395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10900</v>
      </c>
      <c r="P18" s="3">
        <f>N18/O18</f>
        <v>0</v>
      </c>
      <c r="Q18" s="2">
        <v>3993.7</v>
      </c>
      <c r="R18" s="69"/>
      <c r="S18" s="65"/>
      <c r="T18" s="70"/>
      <c r="U18" s="143"/>
      <c r="V18" s="144"/>
      <c r="W18" s="122"/>
      <c r="X18" s="68">
        <f t="shared" si="3"/>
        <v>0</v>
      </c>
    </row>
    <row r="19" spans="1:24" ht="12.75">
      <c r="A19" s="10">
        <v>43396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4800</v>
      </c>
      <c r="P19" s="3">
        <f t="shared" si="2"/>
        <v>0</v>
      </c>
      <c r="Q19" s="2">
        <v>3993.7</v>
      </c>
      <c r="R19" s="69"/>
      <c r="S19" s="65"/>
      <c r="T19" s="70"/>
      <c r="U19" s="143"/>
      <c r="V19" s="144"/>
      <c r="W19" s="122"/>
      <c r="X19" s="68">
        <f t="shared" si="3"/>
        <v>0</v>
      </c>
    </row>
    <row r="20" spans="1:24" ht="12.75">
      <c r="A20" s="10">
        <v>43397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3600</v>
      </c>
      <c r="P20" s="3">
        <f t="shared" si="2"/>
        <v>0</v>
      </c>
      <c r="Q20" s="2">
        <v>3993.7</v>
      </c>
      <c r="R20" s="69"/>
      <c r="S20" s="65"/>
      <c r="T20" s="70"/>
      <c r="U20" s="143"/>
      <c r="V20" s="144"/>
      <c r="W20" s="122"/>
      <c r="X20" s="68">
        <f t="shared" si="3"/>
        <v>0</v>
      </c>
    </row>
    <row r="21" spans="1:24" ht="12.75">
      <c r="A21" s="10">
        <v>43398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5000</v>
      </c>
      <c r="P21" s="3">
        <f t="shared" si="2"/>
        <v>0</v>
      </c>
      <c r="Q21" s="2">
        <v>3993.7</v>
      </c>
      <c r="R21" s="102"/>
      <c r="S21" s="103"/>
      <c r="T21" s="104"/>
      <c r="U21" s="143"/>
      <c r="V21" s="144"/>
      <c r="W21" s="122"/>
      <c r="X21" s="68">
        <f t="shared" si="3"/>
        <v>0</v>
      </c>
    </row>
    <row r="22" spans="1:24" ht="12.75">
      <c r="A22" s="10">
        <v>43399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6500</v>
      </c>
      <c r="P22" s="3">
        <f t="shared" si="2"/>
        <v>0</v>
      </c>
      <c r="Q22" s="2">
        <v>3993.7</v>
      </c>
      <c r="R22" s="102"/>
      <c r="S22" s="103"/>
      <c r="T22" s="104"/>
      <c r="U22" s="143"/>
      <c r="V22" s="144"/>
      <c r="W22" s="122"/>
      <c r="X22" s="68">
        <f t="shared" si="3"/>
        <v>0</v>
      </c>
    </row>
    <row r="23" spans="1:24" ht="12.75">
      <c r="A23" s="10">
        <v>43402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8900</v>
      </c>
      <c r="P23" s="3">
        <f>N23/O23</f>
        <v>0</v>
      </c>
      <c r="Q23" s="2">
        <v>3993.7</v>
      </c>
      <c r="R23" s="102"/>
      <c r="S23" s="103"/>
      <c r="T23" s="104"/>
      <c r="U23" s="168"/>
      <c r="V23" s="168"/>
      <c r="W23" s="126"/>
      <c r="X23" s="68">
        <f t="shared" si="3"/>
        <v>0</v>
      </c>
    </row>
    <row r="24" spans="1:24" ht="12.75">
      <c r="A24" s="10">
        <v>43403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10000</v>
      </c>
      <c r="P24" s="3">
        <f t="shared" si="2"/>
        <v>0</v>
      </c>
      <c r="Q24" s="2">
        <v>3993.7</v>
      </c>
      <c r="R24" s="102"/>
      <c r="S24" s="103"/>
      <c r="T24" s="104"/>
      <c r="U24" s="168"/>
      <c r="V24" s="168"/>
      <c r="W24" s="126"/>
      <c r="X24" s="68">
        <f t="shared" si="3"/>
        <v>0</v>
      </c>
    </row>
    <row r="25" spans="1:24" ht="13.5" thickBot="1">
      <c r="A25" s="10">
        <v>43404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9000</v>
      </c>
      <c r="P25" s="3">
        <f t="shared" si="2"/>
        <v>0</v>
      </c>
      <c r="Q25" s="2">
        <v>3993.7</v>
      </c>
      <c r="R25" s="98"/>
      <c r="S25" s="99"/>
      <c r="T25" s="100"/>
      <c r="U25" s="155"/>
      <c r="V25" s="156"/>
      <c r="W25" s="125"/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953.9</v>
      </c>
      <c r="C26" s="85">
        <f t="shared" si="4"/>
        <v>176.2</v>
      </c>
      <c r="D26" s="107">
        <f t="shared" si="4"/>
        <v>176.2</v>
      </c>
      <c r="E26" s="107">
        <f t="shared" si="4"/>
        <v>0</v>
      </c>
      <c r="F26" s="85">
        <f t="shared" si="4"/>
        <v>86</v>
      </c>
      <c r="G26" s="85">
        <f t="shared" si="4"/>
        <v>198.5</v>
      </c>
      <c r="H26" s="85">
        <f t="shared" si="4"/>
        <v>788.2</v>
      </c>
      <c r="I26" s="85">
        <f t="shared" si="4"/>
        <v>44.3</v>
      </c>
      <c r="J26" s="85">
        <f t="shared" si="4"/>
        <v>17.2</v>
      </c>
      <c r="K26" s="85">
        <f t="shared" si="4"/>
        <v>0</v>
      </c>
      <c r="L26" s="85">
        <f t="shared" si="4"/>
        <v>1694.3</v>
      </c>
      <c r="M26" s="84">
        <f t="shared" si="4"/>
        <v>35.09999999999991</v>
      </c>
      <c r="N26" s="84">
        <f t="shared" si="4"/>
        <v>3993.7</v>
      </c>
      <c r="O26" s="84">
        <f t="shared" si="4"/>
        <v>136500</v>
      </c>
      <c r="P26" s="86">
        <f>N26/O26</f>
        <v>0.029257875457875455</v>
      </c>
      <c r="Q26" s="2"/>
      <c r="R26" s="75">
        <f>SUM(R4:R25)</f>
        <v>0</v>
      </c>
      <c r="S26" s="75">
        <f>SUM(S4:S25)</f>
        <v>0</v>
      </c>
      <c r="T26" s="75">
        <f>SUM(T4:T25)</f>
        <v>0</v>
      </c>
      <c r="U26" s="157">
        <f>SUM(U4:U25)</f>
        <v>0</v>
      </c>
      <c r="V26" s="158"/>
      <c r="W26" s="119">
        <f>SUM(W4:W25)</f>
        <v>0</v>
      </c>
      <c r="X26" s="111">
        <f>R26+S26+U26+T26+V26+W26</f>
        <v>0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43406</v>
      </c>
      <c r="S31" s="161">
        <v>62.28427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43375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87" t="s">
        <v>121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8"/>
      <c r="M26" s="188"/>
      <c r="N26" s="188"/>
    </row>
    <row r="27" spans="1:16" ht="54" customHeight="1">
      <c r="A27" s="182" t="s">
        <v>32</v>
      </c>
      <c r="B27" s="178" t="s">
        <v>43</v>
      </c>
      <c r="C27" s="178"/>
      <c r="D27" s="172" t="s">
        <v>49</v>
      </c>
      <c r="E27" s="184"/>
      <c r="F27" s="185" t="s">
        <v>44</v>
      </c>
      <c r="G27" s="171"/>
      <c r="H27" s="186" t="s">
        <v>52</v>
      </c>
      <c r="I27" s="172"/>
      <c r="J27" s="179"/>
      <c r="K27" s="180"/>
      <c r="L27" s="175" t="s">
        <v>36</v>
      </c>
      <c r="M27" s="176"/>
      <c r="N27" s="177"/>
      <c r="O27" s="169" t="s">
        <v>122</v>
      </c>
      <c r="P27" s="170"/>
    </row>
    <row r="28" spans="1:16" ht="30.75" customHeight="1">
      <c r="A28" s="183"/>
      <c r="B28" s="44" t="s">
        <v>123</v>
      </c>
      <c r="C28" s="22" t="s">
        <v>23</v>
      </c>
      <c r="D28" s="44" t="str">
        <f>B28</f>
        <v>план на січень-жовтень 2018р.</v>
      </c>
      <c r="E28" s="22" t="str">
        <f>C28</f>
        <v>факт</v>
      </c>
      <c r="F28" s="43" t="str">
        <f>B28</f>
        <v>план на січень-жовтень 2018р.</v>
      </c>
      <c r="G28" s="58" t="str">
        <f>C28</f>
        <v>факт</v>
      </c>
      <c r="H28" s="44" t="str">
        <f>B28</f>
        <v>план на січень-жовтень 2018р.</v>
      </c>
      <c r="I28" s="22" t="str">
        <f>C28</f>
        <v>факт</v>
      </c>
      <c r="J28" s="43" t="str">
        <f>B28</f>
        <v>план на січень-жовтень 2018р.</v>
      </c>
      <c r="K28" s="58" t="str">
        <f>C28</f>
        <v>факт</v>
      </c>
      <c r="L28" s="41" t="str">
        <f>D28</f>
        <v>план на січень-жовтень 2018р.</v>
      </c>
      <c r="M28" s="22" t="str">
        <f>C28</f>
        <v>факт</v>
      </c>
      <c r="N28" s="42" t="s">
        <v>24</v>
      </c>
      <c r="O28" s="171"/>
      <c r="P28" s="172"/>
    </row>
    <row r="29" spans="1:16" ht="23.25" customHeight="1" thickBot="1">
      <c r="A29" s="40">
        <f>жовтень!S41</f>
        <v>0</v>
      </c>
      <c r="B29" s="45">
        <v>10015</v>
      </c>
      <c r="C29" s="45">
        <v>2037.69</v>
      </c>
      <c r="D29" s="45">
        <v>5240.03</v>
      </c>
      <c r="E29" s="45">
        <v>1597.12</v>
      </c>
      <c r="F29" s="45">
        <v>22300</v>
      </c>
      <c r="G29" s="45">
        <v>10496.03</v>
      </c>
      <c r="H29" s="45">
        <v>20</v>
      </c>
      <c r="I29" s="45">
        <v>17</v>
      </c>
      <c r="J29" s="45">
        <v>0</v>
      </c>
      <c r="K29" s="45">
        <v>0</v>
      </c>
      <c r="L29" s="59">
        <f>H29+F29+D29+J29+B29</f>
        <v>37575.03</v>
      </c>
      <c r="M29" s="46">
        <f>C29+E29+G29+I29+K29</f>
        <v>14147.84</v>
      </c>
      <c r="N29" s="47">
        <f>M29-L29</f>
        <v>-23427.19</v>
      </c>
      <c r="O29" s="173">
        <f>жовтень!S31</f>
        <v>62.28427</v>
      </c>
      <c r="P29" s="174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8"/>
      <c r="P30" s="17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793588.949</v>
      </c>
      <c r="C48" s="28">
        <v>711880.37</v>
      </c>
      <c r="F48" s="1" t="s">
        <v>22</v>
      </c>
      <c r="G48" s="6"/>
      <c r="H48" s="18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164467.95</v>
      </c>
      <c r="C49" s="28">
        <v>146216.32</v>
      </c>
      <c r="G49" s="6"/>
      <c r="H49" s="18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213902.56</v>
      </c>
      <c r="C50" s="28">
        <v>198364.94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27107.5</v>
      </c>
      <c r="C51" s="28">
        <v>25144.22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124811</v>
      </c>
      <c r="C52" s="28">
        <v>95891.81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5000</v>
      </c>
      <c r="C53" s="28">
        <v>5295.17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6000.08</v>
      </c>
      <c r="C54" s="28">
        <v>9991.55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32792.11999999995</v>
      </c>
      <c r="C55" s="12">
        <v>32643.690000000064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1367670.159</v>
      </c>
      <c r="C56" s="9">
        <v>1225428.07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10015</v>
      </c>
      <c r="C58" s="9">
        <f>C29</f>
        <v>2037.69</v>
      </c>
    </row>
    <row r="59" spans="1:3" ht="25.5">
      <c r="A59" s="76" t="s">
        <v>54</v>
      </c>
      <c r="B59" s="9">
        <f>D29</f>
        <v>5240.03</v>
      </c>
      <c r="C59" s="9">
        <f>E29</f>
        <v>1597.12</v>
      </c>
    </row>
    <row r="60" spans="1:3" ht="12.75">
      <c r="A60" s="76" t="s">
        <v>55</v>
      </c>
      <c r="B60" s="9">
        <f>F29</f>
        <v>22300</v>
      </c>
      <c r="C60" s="9">
        <f>G29</f>
        <v>10496.03</v>
      </c>
    </row>
    <row r="61" spans="1:3" ht="25.5">
      <c r="A61" s="76" t="s">
        <v>56</v>
      </c>
      <c r="B61" s="9">
        <f>H29</f>
        <v>20</v>
      </c>
      <c r="C61" s="9">
        <f>I29</f>
        <v>17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32" sqref="I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124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73</v>
      </c>
      <c r="S1" s="131"/>
      <c r="T1" s="131"/>
      <c r="U1" s="131"/>
      <c r="V1" s="131"/>
      <c r="W1" s="132"/>
    </row>
    <row r="2" spans="1:23" ht="15" thickBot="1">
      <c r="A2" s="133" t="s">
        <v>77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78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41">
        <v>0</v>
      </c>
      <c r="V4" s="142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43">
        <v>0</v>
      </c>
      <c r="V5" s="144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5">
        <v>0</v>
      </c>
      <c r="V7" s="146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43">
        <v>0</v>
      </c>
      <c r="V8" s="144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43">
        <v>0</v>
      </c>
      <c r="V9" s="144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43">
        <v>1</v>
      </c>
      <c r="V10" s="144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43">
        <v>0</v>
      </c>
      <c r="V12" s="144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43">
        <v>0</v>
      </c>
      <c r="V15" s="144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43">
        <v>0</v>
      </c>
      <c r="V18" s="144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43">
        <v>0</v>
      </c>
      <c r="V19" s="144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43">
        <v>0</v>
      </c>
      <c r="V21" s="144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43">
        <v>0</v>
      </c>
      <c r="V22" s="144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55">
        <v>0</v>
      </c>
      <c r="V23" s="156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57">
        <f>SUM(U4:U23)</f>
        <v>1</v>
      </c>
      <c r="V24" s="158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43160</v>
      </c>
      <c r="S29" s="161">
        <v>144.8304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43160</v>
      </c>
      <c r="S39" s="149">
        <v>4586.3857499999995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81</v>
      </c>
      <c r="S1" s="131"/>
      <c r="T1" s="131"/>
      <c r="U1" s="131"/>
      <c r="V1" s="131"/>
      <c r="W1" s="132"/>
    </row>
    <row r="2" spans="1:23" ht="15" thickBot="1">
      <c r="A2" s="133" t="s">
        <v>82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83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41">
        <v>0</v>
      </c>
      <c r="V4" s="142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43">
        <v>0</v>
      </c>
      <c r="V5" s="144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5">
        <v>0</v>
      </c>
      <c r="V7" s="146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43">
        <v>1</v>
      </c>
      <c r="V8" s="144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43">
        <v>0</v>
      </c>
      <c r="V12" s="144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43">
        <v>0</v>
      </c>
      <c r="V13" s="144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43">
        <v>0</v>
      </c>
      <c r="V14" s="144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43">
        <v>0</v>
      </c>
      <c r="V18" s="144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43">
        <v>0</v>
      </c>
      <c r="V19" s="144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43">
        <v>0</v>
      </c>
      <c r="V20" s="144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43">
        <v>0</v>
      </c>
      <c r="V21" s="144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43">
        <v>0</v>
      </c>
      <c r="V22" s="144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43">
        <v>0</v>
      </c>
      <c r="V23" s="144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55"/>
      <c r="V24" s="156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57">
        <f>SUM(U4:U24)</f>
        <v>1</v>
      </c>
      <c r="V25" s="158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33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60" t="s">
        <v>29</v>
      </c>
      <c r="S29" s="160"/>
      <c r="T29" s="160"/>
      <c r="U29" s="16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>
        <v>43191</v>
      </c>
      <c r="S30" s="161">
        <v>36.88</v>
      </c>
      <c r="T30" s="161"/>
      <c r="U30" s="16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8"/>
      <c r="S31" s="161"/>
      <c r="T31" s="161"/>
      <c r="U31" s="16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2" t="s">
        <v>45</v>
      </c>
      <c r="T33" s="16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4" t="s">
        <v>40</v>
      </c>
      <c r="T34" s="16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9" t="s">
        <v>30</v>
      </c>
      <c r="S38" s="159"/>
      <c r="T38" s="159"/>
      <c r="U38" s="15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5" t="s">
        <v>31</v>
      </c>
      <c r="S39" s="165"/>
      <c r="T39" s="165"/>
      <c r="U39" s="16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>
        <v>43191</v>
      </c>
      <c r="S40" s="149">
        <v>6267.390409999999</v>
      </c>
      <c r="T40" s="150"/>
      <c r="U40" s="15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8"/>
      <c r="S41" s="152"/>
      <c r="T41" s="153"/>
      <c r="U41" s="15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85</v>
      </c>
      <c r="S1" s="131"/>
      <c r="T1" s="131"/>
      <c r="U1" s="131"/>
      <c r="V1" s="131"/>
      <c r="W1" s="132"/>
    </row>
    <row r="2" spans="1:23" ht="15" thickBot="1">
      <c r="A2" s="133" t="s">
        <v>87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41">
        <v>0</v>
      </c>
      <c r="V4" s="142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43">
        <v>0</v>
      </c>
      <c r="V5" s="144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5">
        <v>0</v>
      </c>
      <c r="V6" s="146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5">
        <v>0</v>
      </c>
      <c r="V7" s="146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43">
        <v>0</v>
      </c>
      <c r="V8" s="144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43">
        <v>0</v>
      </c>
      <c r="V10" s="144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43">
        <v>0</v>
      </c>
      <c r="V13" s="144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43">
        <v>1</v>
      </c>
      <c r="V17" s="144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43">
        <v>0</v>
      </c>
      <c r="V18" s="144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43">
        <v>0</v>
      </c>
      <c r="V19" s="144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43">
        <v>0</v>
      </c>
      <c r="V21" s="144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55">
        <v>0</v>
      </c>
      <c r="V22" s="156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57">
        <f>SUM(U4:U22)</f>
        <v>1</v>
      </c>
      <c r="V23" s="158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59" t="s">
        <v>33</v>
      </c>
      <c r="S26" s="159"/>
      <c r="T26" s="159"/>
      <c r="U26" s="159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60" t="s">
        <v>29</v>
      </c>
      <c r="S27" s="160"/>
      <c r="T27" s="160"/>
      <c r="U27" s="16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7">
        <v>43221</v>
      </c>
      <c r="S28" s="161">
        <f>164449.89/1000</f>
        <v>164.44989</v>
      </c>
      <c r="T28" s="161"/>
      <c r="U28" s="161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8"/>
      <c r="S29" s="161"/>
      <c r="T29" s="161"/>
      <c r="U29" s="161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62" t="s">
        <v>45</v>
      </c>
      <c r="T31" s="163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4" t="s">
        <v>40</v>
      </c>
      <c r="T32" s="164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59" t="s">
        <v>30</v>
      </c>
      <c r="S36" s="159"/>
      <c r="T36" s="159"/>
      <c r="U36" s="159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65" t="s">
        <v>31</v>
      </c>
      <c r="S37" s="165"/>
      <c r="T37" s="165"/>
      <c r="U37" s="165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>
        <v>43221</v>
      </c>
      <c r="S38" s="149">
        <f>6073942.31/1000</f>
        <v>6073.942309999999</v>
      </c>
      <c r="T38" s="150"/>
      <c r="U38" s="151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8"/>
      <c r="S39" s="152"/>
      <c r="T39" s="153"/>
      <c r="U39" s="154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90</v>
      </c>
      <c r="S1" s="131"/>
      <c r="T1" s="131"/>
      <c r="U1" s="131"/>
      <c r="V1" s="131"/>
      <c r="W1" s="132"/>
    </row>
    <row r="2" spans="1:23" ht="15" thickBot="1">
      <c r="A2" s="133" t="s">
        <v>92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93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41">
        <v>0</v>
      </c>
      <c r="V4" s="142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43">
        <v>0</v>
      </c>
      <c r="V5" s="144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5">
        <v>1</v>
      </c>
      <c r="V7" s="146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6">
        <v>0</v>
      </c>
      <c r="V8" s="16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8">
        <v>0</v>
      </c>
      <c r="V9" s="16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43">
        <v>0</v>
      </c>
      <c r="V14" s="144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43">
        <v>0</v>
      </c>
      <c r="V17" s="144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43">
        <v>0</v>
      </c>
      <c r="V18" s="144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43">
        <v>0</v>
      </c>
      <c r="V19" s="144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43">
        <v>0</v>
      </c>
      <c r="V21" s="144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43">
        <v>0</v>
      </c>
      <c r="V22" s="144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43">
        <v>0</v>
      </c>
      <c r="V23" s="144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55">
        <v>0</v>
      </c>
      <c r="V24" s="156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57">
        <f>SUM(U4:U24)</f>
        <v>1</v>
      </c>
      <c r="V25" s="158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33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60" t="s">
        <v>29</v>
      </c>
      <c r="S29" s="160"/>
      <c r="T29" s="160"/>
      <c r="U29" s="16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>
        <v>43252</v>
      </c>
      <c r="S30" s="161">
        <f>143460/1000</f>
        <v>143.46</v>
      </c>
      <c r="T30" s="161"/>
      <c r="U30" s="16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8"/>
      <c r="S31" s="161"/>
      <c r="T31" s="161"/>
      <c r="U31" s="16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2" t="s">
        <v>45</v>
      </c>
      <c r="T33" s="16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4" t="s">
        <v>40</v>
      </c>
      <c r="T34" s="16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9" t="s">
        <v>30</v>
      </c>
      <c r="S38" s="159"/>
      <c r="T38" s="159"/>
      <c r="U38" s="15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5" t="s">
        <v>31</v>
      </c>
      <c r="S39" s="165"/>
      <c r="T39" s="165"/>
      <c r="U39" s="16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>
        <v>43252</v>
      </c>
      <c r="S40" s="149">
        <v>2090.605379999998</v>
      </c>
      <c r="T40" s="150"/>
      <c r="U40" s="15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8"/>
      <c r="S41" s="152"/>
      <c r="T41" s="153"/>
      <c r="U41" s="15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94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96</v>
      </c>
      <c r="S1" s="131"/>
      <c r="T1" s="131"/>
      <c r="U1" s="131"/>
      <c r="V1" s="131"/>
      <c r="W1" s="132"/>
    </row>
    <row r="2" spans="1:23" ht="15" thickBot="1">
      <c r="A2" s="133" t="s">
        <v>97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41">
        <v>0</v>
      </c>
      <c r="V4" s="142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43">
        <v>0</v>
      </c>
      <c r="V5" s="144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43">
        <v>0</v>
      </c>
      <c r="V6" s="144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5">
        <v>1</v>
      </c>
      <c r="V7" s="146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6">
        <v>0</v>
      </c>
      <c r="V8" s="167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8">
        <v>0</v>
      </c>
      <c r="V9" s="168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43">
        <v>0</v>
      </c>
      <c r="V13" s="144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43">
        <v>0</v>
      </c>
      <c r="V17" s="144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43">
        <v>0</v>
      </c>
      <c r="V18" s="144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43">
        <v>0</v>
      </c>
      <c r="V19" s="144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43">
        <v>2</v>
      </c>
      <c r="V21" s="144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43">
        <v>0</v>
      </c>
      <c r="V22" s="144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55">
        <v>0</v>
      </c>
      <c r="V23" s="156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57">
        <f>SUM(U4:U23)</f>
        <v>3</v>
      </c>
      <c r="V24" s="158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43282</v>
      </c>
      <c r="S29" s="161">
        <v>1.88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43282</v>
      </c>
      <c r="S39" s="149">
        <v>1083.8231599999983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100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102</v>
      </c>
      <c r="S1" s="131"/>
      <c r="T1" s="131"/>
      <c r="U1" s="131"/>
      <c r="V1" s="131"/>
      <c r="W1" s="131"/>
      <c r="X1" s="132"/>
    </row>
    <row r="2" spans="1:24" ht="15" thickBot="1">
      <c r="A2" s="133" t="s">
        <v>104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105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41">
        <v>0</v>
      </c>
      <c r="V4" s="142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43">
        <v>0</v>
      </c>
      <c r="V5" s="144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43">
        <v>0</v>
      </c>
      <c r="V6" s="144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5">
        <v>0</v>
      </c>
      <c r="V7" s="146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6">
        <v>1</v>
      </c>
      <c r="V8" s="167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8">
        <v>0</v>
      </c>
      <c r="V9" s="168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43">
        <v>0</v>
      </c>
      <c r="V17" s="144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43">
        <v>0</v>
      </c>
      <c r="V19" s="144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43">
        <v>0</v>
      </c>
      <c r="V20" s="144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43">
        <v>0</v>
      </c>
      <c r="V21" s="144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43">
        <v>0</v>
      </c>
      <c r="V22" s="144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43">
        <v>0</v>
      </c>
      <c r="V23" s="144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43">
        <v>2</v>
      </c>
      <c r="V24" s="144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57">
        <f>SUM(U4:U25)</f>
        <v>3</v>
      </c>
      <c r="V26" s="158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43313</v>
      </c>
      <c r="S31" s="161">
        <v>59.67946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43313</v>
      </c>
      <c r="S41" s="149">
        <v>1083.8231599999983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H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106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108</v>
      </c>
      <c r="S1" s="131"/>
      <c r="T1" s="131"/>
      <c r="U1" s="131"/>
      <c r="V1" s="131"/>
      <c r="W1" s="131"/>
      <c r="X1" s="132"/>
    </row>
    <row r="2" spans="1:24" ht="15" thickBot="1">
      <c r="A2" s="133" t="s">
        <v>109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110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43">
        <v>0</v>
      </c>
      <c r="V5" s="144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43">
        <v>0</v>
      </c>
      <c r="V6" s="144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5">
        <v>1</v>
      </c>
      <c r="V7" s="146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6">
        <v>0</v>
      </c>
      <c r="V8" s="167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43">
        <v>0</v>
      </c>
      <c r="V11" s="144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43">
        <v>0</v>
      </c>
      <c r="V14" s="144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43">
        <v>0</v>
      </c>
      <c r="V20" s="144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43">
        <v>0</v>
      </c>
      <c r="V21" s="144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43">
        <v>0</v>
      </c>
      <c r="V22" s="144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43">
        <v>0</v>
      </c>
      <c r="V23" s="144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43">
        <v>0</v>
      </c>
      <c r="V24" s="144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43344</v>
      </c>
      <c r="S31" s="161">
        <f>2052.44/1000</f>
        <v>2.0524400000000003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43344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R29:U29"/>
    <mergeCell ref="R30:U30"/>
    <mergeCell ref="R41:R42"/>
    <mergeCell ref="S41:U42"/>
    <mergeCell ref="R31:R32"/>
    <mergeCell ref="S31:U32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pane xSplit="1" ySplit="3" topLeftCell="F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5" sqref="S3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111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113</v>
      </c>
      <c r="S1" s="131"/>
      <c r="T1" s="131"/>
      <c r="U1" s="131"/>
      <c r="V1" s="131"/>
      <c r="W1" s="131"/>
      <c r="X1" s="132"/>
    </row>
    <row r="2" spans="1:24" ht="15" thickBot="1">
      <c r="A2" s="133" t="s">
        <v>114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6767.704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6767.7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6767.7</v>
      </c>
      <c r="R6" s="69">
        <v>10.8</v>
      </c>
      <c r="S6" s="65">
        <v>0</v>
      </c>
      <c r="T6" s="70">
        <v>4173.1</v>
      </c>
      <c r="U6" s="143">
        <v>0</v>
      </c>
      <c r="V6" s="144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6767.7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6767.7</v>
      </c>
      <c r="R8" s="112">
        <v>0</v>
      </c>
      <c r="S8" s="113">
        <v>0</v>
      </c>
      <c r="T8" s="104">
        <v>25.1</v>
      </c>
      <c r="U8" s="166">
        <v>2</v>
      </c>
      <c r="V8" s="167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6767.7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6767.7</v>
      </c>
      <c r="R10" s="71">
        <v>0</v>
      </c>
      <c r="S10" s="72">
        <v>0</v>
      </c>
      <c r="T10" s="70">
        <v>25</v>
      </c>
      <c r="U10" s="143">
        <v>0</v>
      </c>
      <c r="V10" s="144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6767.7</v>
      </c>
      <c r="R11" s="69">
        <v>0</v>
      </c>
      <c r="S11" s="65">
        <v>0</v>
      </c>
      <c r="T11" s="70">
        <v>1.9</v>
      </c>
      <c r="U11" s="143">
        <v>0</v>
      </c>
      <c r="V11" s="144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6767.7</v>
      </c>
      <c r="R12" s="69">
        <v>0</v>
      </c>
      <c r="S12" s="65">
        <v>0</v>
      </c>
      <c r="T12" s="70">
        <v>3.9</v>
      </c>
      <c r="U12" s="143">
        <v>0</v>
      </c>
      <c r="V12" s="144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6767.7</v>
      </c>
      <c r="R13" s="69">
        <v>0</v>
      </c>
      <c r="S13" s="65">
        <v>0</v>
      </c>
      <c r="T13" s="70">
        <v>0</v>
      </c>
      <c r="U13" s="143">
        <v>1</v>
      </c>
      <c r="V13" s="144"/>
      <c r="W13" s="122">
        <v>0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6767.7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6767.7</v>
      </c>
      <c r="R15" s="69">
        <v>0</v>
      </c>
      <c r="S15" s="65">
        <v>0</v>
      </c>
      <c r="T15" s="74">
        <v>0</v>
      </c>
      <c r="U15" s="143">
        <v>2</v>
      </c>
      <c r="V15" s="144"/>
      <c r="W15" s="122">
        <v>0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6767.7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6767.7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43364</v>
      </c>
      <c r="B18" s="65">
        <v>7187.9</v>
      </c>
      <c r="C18" s="70">
        <v>24.8</v>
      </c>
      <c r="D18" s="106">
        <v>24.8</v>
      </c>
      <c r="E18" s="106">
        <f t="shared" si="0"/>
        <v>0</v>
      </c>
      <c r="F18" s="78">
        <v>111.3</v>
      </c>
      <c r="G18" s="78">
        <v>1136.1</v>
      </c>
      <c r="H18" s="65">
        <v>356.4</v>
      </c>
      <c r="I18" s="78">
        <v>76.4</v>
      </c>
      <c r="J18" s="78">
        <v>8.4</v>
      </c>
      <c r="K18" s="78">
        <v>0</v>
      </c>
      <c r="L18" s="78">
        <v>0</v>
      </c>
      <c r="M18" s="65">
        <f>N18-B18-C18-F18-G18-H18-I18-J18-K18-L18</f>
        <v>21.1000000000002</v>
      </c>
      <c r="N18" s="65">
        <v>8922.4</v>
      </c>
      <c r="O18" s="65">
        <v>10500</v>
      </c>
      <c r="P18" s="3">
        <f>N18/O18</f>
        <v>0.8497523809523809</v>
      </c>
      <c r="Q18" s="2">
        <v>6767.7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43367</v>
      </c>
      <c r="B19" s="65">
        <v>724.4</v>
      </c>
      <c r="C19" s="70">
        <v>414.4</v>
      </c>
      <c r="D19" s="106">
        <v>414.4</v>
      </c>
      <c r="E19" s="106">
        <f t="shared" si="0"/>
        <v>0</v>
      </c>
      <c r="F19" s="78">
        <v>100.2</v>
      </c>
      <c r="G19" s="78">
        <v>706</v>
      </c>
      <c r="H19" s="65">
        <v>168.5</v>
      </c>
      <c r="I19" s="78">
        <v>86.7</v>
      </c>
      <c r="J19" s="78">
        <v>2.5</v>
      </c>
      <c r="K19" s="78">
        <v>0</v>
      </c>
      <c r="L19" s="78">
        <v>0</v>
      </c>
      <c r="M19" s="65">
        <f>N19-B19-C19-F19-G19-H19-I19-J19-K19-L19</f>
        <v>35.19999999999986</v>
      </c>
      <c r="N19" s="65">
        <v>2237.9</v>
      </c>
      <c r="O19" s="65">
        <v>3800</v>
      </c>
      <c r="P19" s="3">
        <f t="shared" si="2"/>
        <v>0.588921052631579</v>
      </c>
      <c r="Q19" s="2">
        <v>6767.7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43368</v>
      </c>
      <c r="B20" s="65">
        <v>621.7</v>
      </c>
      <c r="C20" s="70">
        <v>352.7</v>
      </c>
      <c r="D20" s="106">
        <v>352.7</v>
      </c>
      <c r="E20" s="106">
        <f t="shared" si="0"/>
        <v>0</v>
      </c>
      <c r="F20" s="78">
        <v>62.6</v>
      </c>
      <c r="G20" s="65">
        <v>1213.5</v>
      </c>
      <c r="H20" s="65">
        <v>211.6</v>
      </c>
      <c r="I20" s="78">
        <v>66.3</v>
      </c>
      <c r="J20" s="78">
        <v>9.3</v>
      </c>
      <c r="K20" s="78">
        <v>0</v>
      </c>
      <c r="L20" s="78">
        <v>0</v>
      </c>
      <c r="M20" s="65">
        <f t="shared" si="1"/>
        <v>25.300000000000008</v>
      </c>
      <c r="N20" s="65">
        <v>2563</v>
      </c>
      <c r="O20" s="65">
        <v>2200</v>
      </c>
      <c r="P20" s="3">
        <f t="shared" si="2"/>
        <v>1.165</v>
      </c>
      <c r="Q20" s="2">
        <v>6767.7</v>
      </c>
      <c r="R20" s="69">
        <v>0</v>
      </c>
      <c r="S20" s="65">
        <v>0</v>
      </c>
      <c r="T20" s="70">
        <v>0</v>
      </c>
      <c r="U20" s="143">
        <v>0</v>
      </c>
      <c r="V20" s="144"/>
      <c r="W20" s="122">
        <v>-0.17</v>
      </c>
      <c r="X20" s="68">
        <f t="shared" si="3"/>
        <v>-0.17</v>
      </c>
    </row>
    <row r="21" spans="1:24" ht="12.75">
      <c r="A21" s="10">
        <v>43369</v>
      </c>
      <c r="B21" s="65">
        <v>1365.2</v>
      </c>
      <c r="C21" s="70">
        <v>1851.4</v>
      </c>
      <c r="D21" s="106">
        <v>1851.4</v>
      </c>
      <c r="E21" s="106">
        <f t="shared" si="0"/>
        <v>0</v>
      </c>
      <c r="F21" s="78">
        <v>43</v>
      </c>
      <c r="G21" s="65">
        <v>1884.5</v>
      </c>
      <c r="H21" s="65">
        <v>376.9</v>
      </c>
      <c r="I21" s="78">
        <v>73.9</v>
      </c>
      <c r="J21" s="78">
        <v>11</v>
      </c>
      <c r="K21" s="78">
        <v>0</v>
      </c>
      <c r="L21" s="78">
        <v>0</v>
      </c>
      <c r="M21" s="65">
        <f t="shared" si="1"/>
        <v>53.499999999999744</v>
      </c>
      <c r="N21" s="65">
        <v>5659.4</v>
      </c>
      <c r="O21" s="65">
        <v>3800</v>
      </c>
      <c r="P21" s="3">
        <f t="shared" si="2"/>
        <v>1.4893157894736841</v>
      </c>
      <c r="Q21" s="2">
        <v>6767.7</v>
      </c>
      <c r="R21" s="102">
        <v>14.7</v>
      </c>
      <c r="S21" s="103">
        <v>0</v>
      </c>
      <c r="T21" s="104">
        <v>23.8</v>
      </c>
      <c r="U21" s="143">
        <v>0</v>
      </c>
      <c r="V21" s="144"/>
      <c r="W21" s="122">
        <v>0</v>
      </c>
      <c r="X21" s="68">
        <f t="shared" si="3"/>
        <v>38.5</v>
      </c>
    </row>
    <row r="22" spans="1:24" ht="12.75">
      <c r="A22" s="10">
        <v>43370</v>
      </c>
      <c r="B22" s="65">
        <v>6378.2</v>
      </c>
      <c r="C22" s="70">
        <f>1453.3-0.7</f>
        <v>1452.6</v>
      </c>
      <c r="D22" s="106">
        <f>1453.3-0.7</f>
        <v>1452.6</v>
      </c>
      <c r="E22" s="106">
        <f t="shared" si="0"/>
        <v>0</v>
      </c>
      <c r="F22" s="78">
        <v>57.5</v>
      </c>
      <c r="G22" s="65">
        <v>2008.2</v>
      </c>
      <c r="H22" s="65">
        <v>903.1</v>
      </c>
      <c r="I22" s="78">
        <v>65.9</v>
      </c>
      <c r="J22" s="78">
        <v>25.1</v>
      </c>
      <c r="K22" s="78">
        <v>0</v>
      </c>
      <c r="L22" s="78">
        <v>0</v>
      </c>
      <c r="M22" s="65">
        <f t="shared" si="1"/>
        <v>199.19999999999948</v>
      </c>
      <c r="N22" s="65">
        <v>11089.8</v>
      </c>
      <c r="O22" s="65">
        <v>6500</v>
      </c>
      <c r="P22" s="3">
        <f t="shared" si="2"/>
        <v>1.7061230769230769</v>
      </c>
      <c r="Q22" s="2">
        <v>6767.7</v>
      </c>
      <c r="R22" s="102">
        <v>10.84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10.84</v>
      </c>
    </row>
    <row r="23" spans="1:24" ht="13.5" thickBot="1">
      <c r="A23" s="10">
        <v>43371</v>
      </c>
      <c r="B23" s="65">
        <v>13757.3</v>
      </c>
      <c r="C23" s="74">
        <v>21531.1</v>
      </c>
      <c r="D23" s="106">
        <v>604.5</v>
      </c>
      <c r="E23" s="106">
        <f t="shared" si="0"/>
        <v>20926.6</v>
      </c>
      <c r="F23" s="78">
        <v>75.2</v>
      </c>
      <c r="G23" s="65">
        <v>3620.2</v>
      </c>
      <c r="H23" s="65">
        <v>871.9</v>
      </c>
      <c r="I23" s="78">
        <v>80.6</v>
      </c>
      <c r="J23" s="78">
        <v>30.3</v>
      </c>
      <c r="K23" s="78">
        <v>0</v>
      </c>
      <c r="L23" s="78">
        <v>0</v>
      </c>
      <c r="M23" s="65">
        <f t="shared" si="1"/>
        <v>66.70000000000549</v>
      </c>
      <c r="N23" s="65">
        <v>40033.3</v>
      </c>
      <c r="O23" s="65">
        <v>19500</v>
      </c>
      <c r="P23" s="3">
        <f t="shared" si="2"/>
        <v>2.0529897435897437</v>
      </c>
      <c r="Q23" s="2">
        <v>6767.7</v>
      </c>
      <c r="R23" s="98">
        <v>0</v>
      </c>
      <c r="S23" s="99">
        <v>0</v>
      </c>
      <c r="T23" s="100">
        <v>0</v>
      </c>
      <c r="U23" s="155">
        <v>0</v>
      </c>
      <c r="V23" s="156"/>
      <c r="W23" s="125">
        <v>0</v>
      </c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79971.7</v>
      </c>
      <c r="C24" s="85">
        <f t="shared" si="4"/>
        <v>26219.3</v>
      </c>
      <c r="D24" s="107">
        <f t="shared" si="4"/>
        <v>5292.700000000001</v>
      </c>
      <c r="E24" s="107">
        <f t="shared" si="4"/>
        <v>20926.6</v>
      </c>
      <c r="F24" s="85">
        <f t="shared" si="4"/>
        <v>1028.05</v>
      </c>
      <c r="G24" s="85">
        <f t="shared" si="4"/>
        <v>14557.8</v>
      </c>
      <c r="H24" s="85">
        <f t="shared" si="4"/>
        <v>10634.8</v>
      </c>
      <c r="I24" s="85">
        <f t="shared" si="4"/>
        <v>1540.2000000000003</v>
      </c>
      <c r="J24" s="85">
        <f t="shared" si="4"/>
        <v>489.05</v>
      </c>
      <c r="K24" s="85">
        <f t="shared" si="4"/>
        <v>616.1</v>
      </c>
      <c r="L24" s="85">
        <f t="shared" si="4"/>
        <v>157.8</v>
      </c>
      <c r="M24" s="84">
        <f t="shared" si="4"/>
        <v>139.2800000000032</v>
      </c>
      <c r="N24" s="84">
        <f t="shared" si="4"/>
        <v>135354.08</v>
      </c>
      <c r="O24" s="84">
        <f t="shared" si="4"/>
        <v>124560</v>
      </c>
      <c r="P24" s="86">
        <f>N24/O24</f>
        <v>1.0866576750160564</v>
      </c>
      <c r="Q24" s="2"/>
      <c r="R24" s="75">
        <f>SUM(R4:R23)</f>
        <v>36.34</v>
      </c>
      <c r="S24" s="75">
        <f>SUM(S4:S23)</f>
        <v>0</v>
      </c>
      <c r="T24" s="75">
        <f>SUM(T4:T23)</f>
        <v>4252.8</v>
      </c>
      <c r="U24" s="157">
        <f>SUM(U4:U23)</f>
        <v>5</v>
      </c>
      <c r="V24" s="158"/>
      <c r="W24" s="119">
        <f>SUM(W4:W23)</f>
        <v>-0.17</v>
      </c>
      <c r="X24" s="111">
        <f>R24+S24+U24+T24+V24+W24</f>
        <v>4293.97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43374</v>
      </c>
      <c r="S29" s="161">
        <f>150580.25/1000</f>
        <v>150.58025</v>
      </c>
      <c r="T29" s="161"/>
      <c r="U29" s="161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43374</v>
      </c>
      <c r="S39" s="149">
        <v>0</v>
      </c>
      <c r="T39" s="150"/>
      <c r="U39" s="151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R39:R40"/>
    <mergeCell ref="S39:U40"/>
    <mergeCell ref="R29:R30"/>
    <mergeCell ref="S29:U30"/>
    <mergeCell ref="S32:T32"/>
    <mergeCell ref="S33:T33"/>
    <mergeCell ref="R37:U37"/>
    <mergeCell ref="R38:U38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2018-10-02T13:52:34Z</dcterms:modified>
  <cp:category/>
  <cp:version/>
  <cp:contentType/>
  <cp:contentStatus/>
</cp:coreProperties>
</file>